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<sst xmlns="http://schemas.openxmlformats.org/spreadsheetml/2006/main" count="165" uniqueCount="89">
  <si>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</si>
  <si>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</si>
  <si>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</si>
  <si>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</si>
  <si>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</si>
  <si>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</si>
  <si>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</si>
  <si>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</si>
  <si>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</si>
  <si>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</si>
  <si>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</si>
  <si>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</si>
  <si>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</si>
  <si>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</si>
  <si>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</si>
  <si>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</si>
  <si>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Head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</si>
  <si>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</si>
  <si>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</si>
  <si>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</si>
  <si>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</si>
  <si>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</si>
  <si>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</si>
  <si>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</si>
  <si>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</si>
  <si>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</si>
  <si>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</si>
  <si>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</si>
  <si>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</si>
  <si>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</si>
  <si>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</si>
  <si>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</si>
  <si>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</si>
  <si>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</si>
  <si>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</si>
  <si>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</si>
  <si>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</si>
  <si>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</si>
  <si>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</si>
  <si>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</si>
  <si>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</si>
  <si>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</si>
  <si>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</si>
  <si>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</si>
  <si>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</si>
  <si>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</si>
  <si>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</si>
  <si>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</si>
  <si>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</si>
  <si>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</si>
  <si>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</si>
  <si>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</si>
  <si>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</si>
  <si>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</si>
  <si>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Round</t>
  </si>
  <si>
    <t>RSVP yes</t>
  </si>
  <si>
    <t>RSVP pending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</si>
  <si>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</si>
  <si>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</si>
  <si>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</si>
  <si>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</si>
  <si>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</si>
  <si>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</si>
  <si>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</si>
  <si>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</si>
  <si>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</si>
  <si>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</si>
  <si>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</si>
  <si>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</si>
  <si>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</si>
  <si>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</si>
  <si>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</si>
  <si>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</si>
  <si>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</si>
  <si>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</si>
  <si>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</si>
  <si>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</si>
  <si>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</si>
  <si>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Grand Ballroom (130–160 guests)</t>
  </si>
  <si>
    <t>Its Tables sheet is SeatPlan.io's Grand Ballroom layout: Head Table + 14 round tables · 150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</si>
  <si>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</si>
  <si>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</si>
  <si>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</si>
  <si>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</si>
  <si>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</si>
  <si>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</si>
  <si>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Grand Ballroom layout in the free SeatPlan.io designer: seatplan.io/wedding-seating-chart-template-excel#grand-ballroom-150-guests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</si>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</sst>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>
        <v>1</v>
      </c>
      <c r="H4">
        <v>1</v>
      </c>
      <c r="I4" t="s">
        <v>25</v>
      </c>
      <c r="J4" t="s">
        <v>26</v>
      </c>
    </row>
    <row r="5" spans="1:10" x14ac:dyDescent="0.25">
      <c r="A5" t="s">
        <v>27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>
        <v>1</v>
      </c>
      <c r="H5">
        <v>2</v>
      </c>
      <c r="I5" t="s">
        <v>25</v>
      </c>
      <c r="J5" t="s">
        <v>28</v>
      </c>
    </row>
    <row r="6" spans="1:10" x14ac:dyDescent="0.25">
      <c r="A6" t="s">
        <v>29</v>
      </c>
      <c r="B6" t="s">
        <v>11</v>
      </c>
      <c r="C6" t="s">
        <v>30</v>
      </c>
      <c r="D6" t="s">
        <v>14</v>
      </c>
      <c r="E6" t="s">
        <v>31</v>
      </c>
      <c r="F6" t="s">
        <v>32</v>
      </c>
      <c r="G6">
        <v>2</v>
      </c>
      <c r="H6">
        <v>1</v>
      </c>
      <c r="I6" t="s">
        <v>25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14</v>
      </c>
      <c r="E7" t="s">
        <v>36</v>
      </c>
      <c r="F7" t="s">
        <v>24</v>
      </c>
      <c r="G7">
        <v>3</v>
      </c>
      <c r="H7">
        <v>1</v>
      </c>
      <c r="I7" t="s">
        <v>14</v>
      </c>
      <c r="J7" t="s">
        <v>14</v>
      </c>
    </row>
    <row r="8" spans="1:10" x14ac:dyDescent="0.25">
      <c r="A8" t="s">
        <v>37</v>
      </c>
      <c r="B8" t="s">
        <v>11</v>
      </c>
      <c r="C8" t="s">
        <v>35</v>
      </c>
      <c r="D8" t="s">
        <v>14</v>
      </c>
      <c r="E8" t="s">
        <v>14</v>
      </c>
      <c r="F8" t="s">
        <v>38</v>
      </c>
      <c r="G8">
        <v>3</v>
      </c>
      <c r="H8">
        <v>2</v>
      </c>
      <c r="I8" t="s">
        <v>38</v>
      </c>
      <c r="J8" t="s">
        <v>39</v>
      </c>
    </row>
    <row r="9" spans="1:10" x14ac:dyDescent="0.25">
      <c r="A9" t="s">
        <v>40</v>
      </c>
      <c r="B9" t="s">
        <v>41</v>
      </c>
      <c r="C9" t="s">
        <v>35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42</v>
      </c>
      <c r="B10" t="s">
        <v>43</v>
      </c>
      <c r="C10" t="s">
        <v>44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45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t="s">
        <v>14</v>
      </c>
      <c r="H1" s="2" t="s">
        <v>51</v>
      </c>
      <c r="I1" s="2" t="s">
        <v>14</v>
      </c>
    </row>
    <row r="2" spans="1:9" x14ac:dyDescent="0.25">
      <c r="A2" s="3" t="s">
        <v>16</v>
      </c>
      <c r="B2" t="s">
        <v>52</v>
      </c>
      <c r="C2">
        <v>10</v>
      </c>
      <c r="D2">
        <f>IF(A2="","",COUNTIFS(Guests!$G$2:$G$501,A2,Guests!$B$2:$B$501,"&lt;&gt;No"))</f>
        <v>2</v>
      </c>
      <c r="E2">
        <f>IF(A2="","",C2-D2)</f>
        <v>8</v>
      </c>
      <c r="F2" t="str">
        <f>IF(A2="","",IF(D2&gt;C2,"Over capacity",IF(D2=C2,"Full","")))</f>
        <v/>
      </c>
      <c r="H2" t="s">
        <v>53</v>
      </c>
      <c r="I2" s="4">
        <f>COUNTIFS(Guests!$A$2:$A$501,"&lt;&gt;")</f>
        <v>9</v>
      </c>
    </row>
    <row r="3" spans="1:9" x14ac:dyDescent="0.25">
      <c r="A3" s="3">
        <v>1</v>
      </c>
      <c r="B3" t="s">
        <v>54</v>
      </c>
      <c r="C3">
        <v>10</v>
      </c>
      <c r="D3">
        <f>IF(A3="","",COUNTIFS(Guests!$G$2:$G$501,A3,Guests!$B$2:$B$501,"&lt;&gt;No"))</f>
        <v>2</v>
      </c>
      <c r="E3">
        <f>IF(A3="","",C3-D3)</f>
        <v>8</v>
      </c>
      <c r="F3" t="str">
        <f>IF(A3="","",IF(D3&gt;C3,"Over capacity",IF(D3=C3,"Full","")))</f>
        <v/>
      </c>
      <c r="H3" t="s">
        <v>55</v>
      </c>
      <c r="I3" s="4">
        <f>COUNTIF(Guests!$B$2:$B$501,"Yes")</f>
        <v>7</v>
      </c>
    </row>
    <row r="4" spans="1:9" x14ac:dyDescent="0.25">
      <c r="A4" s="3">
        <v>2</v>
      </c>
      <c r="B4" t="s">
        <v>54</v>
      </c>
      <c r="C4">
        <v>10</v>
      </c>
      <c r="D4">
        <f>IF(A4="","",COUNTIFS(Guests!$G$2:$G$501,A4,Guests!$B$2:$B$501,"&lt;&gt;No"))</f>
        <v>1</v>
      </c>
      <c r="E4">
        <f>IF(A4="","",C4-D4)</f>
        <v>9</v>
      </c>
      <c r="F4" t="str">
        <f>IF(A4="","",IF(D4&gt;C4,"Over capacity",IF(D4=C4,"Full","")))</f>
        <v/>
      </c>
      <c r="H4" t="s">
        <v>56</v>
      </c>
      <c r="I4" s="4">
        <f>COUNTIF(Guests!$B$2:$B$501,"Pending")</f>
        <v>1</v>
      </c>
    </row>
    <row r="5" spans="1:9" x14ac:dyDescent="0.25">
      <c r="A5" s="3">
        <v>3</v>
      </c>
      <c r="B5" t="s">
        <v>54</v>
      </c>
      <c r="C5">
        <v>10</v>
      </c>
      <c r="D5">
        <f>IF(A5="","",COUNTIFS(Guests!$G$2:$G$501,A5,Guests!$B$2:$B$501,"&lt;&gt;No"))</f>
        <v>2</v>
      </c>
      <c r="E5">
        <f>IF(A5="","",C5-D5)</f>
        <v>8</v>
      </c>
      <c r="F5" t="str">
        <f>IF(A5="","",IF(D5&gt;C5,"Over capacity",IF(D5=C5,"Full","")))</f>
        <v/>
      </c>
      <c r="H5" t="s">
        <v>57</v>
      </c>
      <c r="I5" s="4">
        <f>COUNTIF(Guests!$B$2:$B$501,"No")</f>
        <v>1</v>
      </c>
    </row>
    <row r="6" spans="1:9" x14ac:dyDescent="0.25">
      <c r="A6" s="3">
        <v>4</v>
      </c>
      <c r="B6" t="s">
        <v>54</v>
      </c>
      <c r="C6">
        <v>10</v>
      </c>
      <c r="D6">
        <f>IF(A6="","",COUNTIFS(Guests!$G$2:$G$501,A6,Guests!$B$2:$B$501,"&lt;&gt;No"))</f>
        <v>0</v>
      </c>
      <c r="E6">
        <f>IF(A6="","",C6-D6)</f>
        <v>10</v>
      </c>
      <c r="F6" t="str">
        <f>IF(A6="","",IF(D6&gt;C6,"Over capacity",IF(D6=C6,"Full","")))</f>
        <v/>
      </c>
      <c r="H6" t="s">
        <v>58</v>
      </c>
      <c r="I6" s="4">
        <f>SUM(C2:C61)</f>
        <v>150</v>
      </c>
    </row>
    <row r="7" spans="1:9" x14ac:dyDescent="0.25">
      <c r="A7" s="3">
        <v>5</v>
      </c>
      <c r="B7" t="s">
        <v>54</v>
      </c>
      <c r="C7">
        <v>10</v>
      </c>
      <c r="D7">
        <f>IF(A7="","",COUNTIFS(Guests!$G$2:$G$501,A7,Guests!$B$2:$B$501,"&lt;&gt;No"))</f>
        <v>0</v>
      </c>
      <c r="E7">
        <f>IF(A7="","",C7-D7)</f>
        <v>10</v>
      </c>
      <c r="F7" t="str">
        <f>IF(A7="","",IF(D7&gt;C7,"Over capacity",IF(D7=C7,"Full","")))</f>
        <v/>
      </c>
      <c r="H7" t="s">
        <v>59</v>
      </c>
      <c r="I7" s="4">
        <f>SUM(D2:D61)</f>
        <v>7</v>
      </c>
    </row>
    <row r="8" spans="1:9" x14ac:dyDescent="0.25">
      <c r="A8" s="3">
        <v>6</v>
      </c>
      <c r="B8" t="s">
        <v>54</v>
      </c>
      <c r="C8">
        <v>10</v>
      </c>
      <c r="D8">
        <f>IF(A8="","",COUNTIFS(Guests!$G$2:$G$501,A8,Guests!$B$2:$B$501,"&lt;&gt;No"))</f>
        <v>0</v>
      </c>
      <c r="E8">
        <f>IF(A8="","",C8-D8)</f>
        <v>10</v>
      </c>
      <c r="F8" t="str">
        <f>IF(A8="","",IF(D8&gt;C8,"Over capacity",IF(D8=C8,"Full","")))</f>
        <v/>
      </c>
      <c r="H8" t="s">
        <v>60</v>
      </c>
      <c r="I8" s="4">
        <f>COUNTIFS(Guests!$A$2:$A$501,"&lt;&gt;",Guests!$G$2:$G$501,"",Guests!$B$2:$B$501,"&lt;&gt;No")</f>
        <v>1</v>
      </c>
    </row>
    <row r="9" spans="1:6" x14ac:dyDescent="0.25">
      <c r="A9" s="3">
        <v>7</v>
      </c>
      <c r="B9" t="s">
        <v>54</v>
      </c>
      <c r="C9">
        <v>10</v>
      </c>
      <c r="D9">
        <f>IF(A9="","",COUNTIFS(Guests!$G$2:$G$501,A9,Guests!$B$2:$B$501,"&lt;&gt;No"))</f>
        <v>0</v>
      </c>
      <c r="E9">
        <f>IF(A9="","",C9-D9)</f>
        <v>10</v>
      </c>
      <c r="F9" t="str">
        <f>IF(A9="","",IF(D9&gt;C9,"Over capacity",IF(D9=C9,"Full","")))</f>
        <v/>
      </c>
    </row>
    <row r="10" spans="1:6" x14ac:dyDescent="0.25">
      <c r="A10" s="3">
        <v>8</v>
      </c>
      <c r="B10" t="s">
        <v>54</v>
      </c>
      <c r="C10">
        <v>10</v>
      </c>
      <c r="D10">
        <f>IF(A10="","",COUNTIFS(Guests!$G$2:$G$501,A10,Guests!$B$2:$B$501,"&lt;&gt;No"))</f>
        <v>0</v>
      </c>
      <c r="E10">
        <f>IF(A10="","",C10-D10)</f>
        <v>10</v>
      </c>
      <c r="F10" t="str">
        <f>IF(A10="","",IF(D10&gt;C10,"Over capacity",IF(D10=C10,"Full","")))</f>
        <v/>
      </c>
    </row>
    <row r="11" spans="1:6" x14ac:dyDescent="0.25">
      <c r="A11" s="3">
        <v>9</v>
      </c>
      <c r="B11" t="s">
        <v>54</v>
      </c>
      <c r="C11">
        <v>10</v>
      </c>
      <c r="D11">
        <f>IF(A11="","",COUNTIFS(Guests!$G$2:$G$501,A11,Guests!$B$2:$B$501,"&lt;&gt;No"))</f>
        <v>0</v>
      </c>
      <c r="E11">
        <f>IF(A11="","",C11-D11)</f>
        <v>10</v>
      </c>
      <c r="F11" t="str">
        <f>IF(A11="","",IF(D11&gt;C11,"Over capacity",IF(D11=C11,"Full","")))</f>
        <v/>
      </c>
    </row>
    <row r="12" spans="1:6" x14ac:dyDescent="0.25">
      <c r="A12" s="3">
        <v>10</v>
      </c>
      <c r="B12" t="s">
        <v>54</v>
      </c>
      <c r="C12">
        <v>10</v>
      </c>
      <c r="D12">
        <f>IF(A12="","",COUNTIFS(Guests!$G$2:$G$501,A12,Guests!$B$2:$B$501,"&lt;&gt;No"))</f>
        <v>0</v>
      </c>
      <c r="E12">
        <f>IF(A12="","",C12-D12)</f>
        <v>10</v>
      </c>
      <c r="F12" t="str">
        <f>IF(A12="","",IF(D12&gt;C12,"Over capacity",IF(D12=C12,"Full","")))</f>
        <v/>
      </c>
    </row>
    <row r="13" spans="1:6" x14ac:dyDescent="0.25">
      <c r="A13" s="3">
        <v>11</v>
      </c>
      <c r="B13" t="s">
        <v>54</v>
      </c>
      <c r="C13">
        <v>10</v>
      </c>
      <c r="D13">
        <f>IF(A13="","",COUNTIFS(Guests!$G$2:$G$501,A13,Guests!$B$2:$B$501,"&lt;&gt;No"))</f>
        <v>0</v>
      </c>
      <c r="E13">
        <f>IF(A13="","",C13-D13)</f>
        <v>10</v>
      </c>
      <c r="F13" t="str">
        <f>IF(A13="","",IF(D13&gt;C13,"Over capacity",IF(D13=C13,"Full","")))</f>
        <v/>
      </c>
    </row>
    <row r="14" spans="1:6" x14ac:dyDescent="0.25">
      <c r="A14" s="3">
        <v>12</v>
      </c>
      <c r="B14" t="s">
        <v>54</v>
      </c>
      <c r="C14">
        <v>10</v>
      </c>
      <c r="D14">
        <f>IF(A14="","",COUNTIFS(Guests!$G$2:$G$501,A14,Guests!$B$2:$B$501,"&lt;&gt;No"))</f>
        <v>0</v>
      </c>
      <c r="E14">
        <f>IF(A14="","",C14-D14)</f>
        <v>10</v>
      </c>
      <c r="F14" t="str">
        <f>IF(A14="","",IF(D14&gt;C14,"Over capacity",IF(D14=C14,"Full","")))</f>
        <v/>
      </c>
    </row>
    <row r="15" spans="1:6" x14ac:dyDescent="0.25">
      <c r="A15" s="3">
        <v>13</v>
      </c>
      <c r="B15" t="s">
        <v>54</v>
      </c>
      <c r="C15">
        <v>10</v>
      </c>
      <c r="D15">
        <f>IF(A15="","",COUNTIFS(Guests!$G$2:$G$501,A15,Guests!$B$2:$B$501,"&lt;&gt;No"))</f>
        <v>0</v>
      </c>
      <c r="E15">
        <f>IF(A15="","",C15-D15)</f>
        <v>10</v>
      </c>
      <c r="F15" t="str">
        <f>IF(A15="","",IF(D15&gt;C15,"Over capacity",IF(D15=C15,"Full","")))</f>
        <v/>
      </c>
    </row>
    <row r="16" spans="1:6" x14ac:dyDescent="0.25">
      <c r="A16" s="3">
        <v>14</v>
      </c>
      <c r="B16" t="s">
        <v>54</v>
      </c>
      <c r="C16">
        <v>10</v>
      </c>
      <c r="D16">
        <f>IF(A16="","",COUNTIFS(Guests!$G$2:$G$501,A16,Guests!$B$2:$B$501,"&lt;&gt;No"))</f>
        <v>0</v>
      </c>
      <c r="E16">
        <f>IF(A16="","",C16-D16)</f>
        <v>10</v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61</v>
      </c>
      <c r="B1" s="1" t="s">
        <v>62</v>
      </c>
      <c r="C1" s="1" t="s">
        <v>63</v>
      </c>
      <c r="D1" s="1" t="s">
        <v>48</v>
      </c>
    </row>
    <row r="2" spans="1:4" x14ac:dyDescent="0.25">
      <c r="A2" t="s">
        <v>64</v>
      </c>
      <c r="B2" t="s">
        <v>24</v>
      </c>
      <c r="C2" t="s">
        <v>65</v>
      </c>
      <c r="D2">
        <f>IF(B2="","",COUNTIFS(Guests!$F$2:$F$501,B2,Guests!$B$2:$B$501,"&lt;&gt;No"))</f>
        <v>2</v>
      </c>
    </row>
    <row r="3" spans="1:4" x14ac:dyDescent="0.25">
      <c r="A3" t="s">
        <v>66</v>
      </c>
      <c r="B3" t="s">
        <v>19</v>
      </c>
      <c r="C3" t="s">
        <v>65</v>
      </c>
      <c r="D3">
        <f>IF(B3="","",COUNTIFS(Guests!$F$2:$F$501,B3,Guests!$B$2:$B$501,"&lt;&gt;No"))</f>
        <v>2</v>
      </c>
    </row>
    <row r="4" spans="1:4" x14ac:dyDescent="0.25">
      <c r="A4" t="s">
        <v>67</v>
      </c>
      <c r="B4" t="s">
        <v>15</v>
      </c>
      <c r="C4" t="s">
        <v>65</v>
      </c>
      <c r="D4">
        <f>IF(B4="","",COUNTIFS(Guests!$F$2:$F$501,B4,Guests!$B$2:$B$501,"&lt;&gt;No"))</f>
        <v>1</v>
      </c>
    </row>
    <row r="5" spans="1:4" x14ac:dyDescent="0.25">
      <c r="A5" t="s">
        <v>68</v>
      </c>
      <c r="B5" t="s">
        <v>32</v>
      </c>
      <c r="C5" t="s">
        <v>65</v>
      </c>
      <c r="D5">
        <f>IF(B5="","",COUNTIFS(Guests!$F$2:$F$501,B5,Guests!$B$2:$B$501,"&lt;&gt;No"))</f>
        <v>1</v>
      </c>
    </row>
    <row r="6" spans="1:4" x14ac:dyDescent="0.25">
      <c r="A6" t="s">
        <v>69</v>
      </c>
      <c r="B6" t="s">
        <v>38</v>
      </c>
      <c r="C6" t="s">
        <v>38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71</v>
      </c>
      <c r="K1" s="7" t="s">
        <v>36</v>
      </c>
      <c r="L1" s="7" t="s">
        <v>23</v>
      </c>
      <c r="M1" s="7" t="s">
        <v>72</v>
      </c>
      <c r="N1" s="7" t="s">
        <v>73</v>
      </c>
      <c r="O1" s="7" t="s">
        <v>31</v>
      </c>
      <c r="P1" s="7" t="s">
        <v>74</v>
      </c>
      <c r="Q1" s="7" t="s">
        <v>75</v>
      </c>
      <c r="R1" s="7" t="s">
        <v>76</v>
      </c>
      <c r="S1" s="7" t="s">
        <v>48</v>
      </c>
    </row>
    <row r="2" spans="1:19" x14ac:dyDescent="0.25">
      <c r="A2" s="3" t="str">
        <f>IF(Tables!A2="","",Tables!A2)</f>
        <v>Head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>
        <f>IF(Tables!A3="","",Tables!A3)</f>
        <v>1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>
        <f>IF(Tables!A4="","",Tables!A4)</f>
        <v>2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>
        <f>IF(Tables!A5="","",Tables!A5)</f>
        <v>3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>
        <f>IF(Tables!A6="","",Tables!A6)</f>
        <v>4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>
        <f>IF(Tables!A7="","",Tables!A7)</f>
        <v>5</v>
      </c>
      <c r="B7">
        <f>IF(OR($A7="",B$1=""),"",COUNTIFS(Guests!$G$2:$G$501,$A7,Guests!$F$2:$F$501,B$1,Guests!$B$2:$B$501,"&lt;&gt;No"))</f>
        <v>0</v>
      </c>
      <c r="C7">
        <f>IF(OR($A7="",C$1=""),"",COUNTIFS(Guests!$G$2:$G$501,$A7,Guests!$F$2:$F$501,C$1,Guests!$B$2:$B$501,"&lt;&gt;No"))</f>
        <v>0</v>
      </c>
      <c r="D7">
        <f>IF(OR($A7="",D$1=""),"",COUNTIFS(Guests!$G$2:$G$501,$A7,Guests!$F$2:$F$501,D$1,Guests!$B$2:$B$501,"&lt;&gt;No"))</f>
        <v>0</v>
      </c>
      <c r="E7">
        <f>IF(OR($A7="",E$1=""),"",COUNTIFS(Guests!$G$2:$G$501,$A7,Guests!$F$2:$F$501,E$1,Guests!$B$2:$B$501,"&lt;&gt;No"))</f>
        <v>0</v>
      </c>
      <c r="F7">
        <f>IF(OR($A7="",F$1=""),"",COUNTIFS(Guests!$G$2:$G$501,$A7,Guests!$F$2:$F$501,F$1,Guests!$B$2:$B$501,"&lt;&gt;No"))</f>
        <v>0</v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>
        <f>IF($A7="","",COUNTIFS(Guests!$G$2:$G$501,$A7,Guests!$F$2:$F$501,"",Guests!$B$2:$B$501,"&lt;&gt;No"))</f>
        <v>0</v>
      </c>
      <c r="K7">
        <f>IF($A7="","",COUNTIFS(Guests!$G$2:$G$501,$A7,Guests!$E$2:$E$501,"*Nut Allergy*",Guests!$B$2:$B$501,"&lt;&gt;No"))</f>
        <v>0</v>
      </c>
      <c r="L7">
        <f>IF($A7="","",COUNTIFS(Guests!$G$2:$G$501,$A7,Guests!$E$2:$E$501,"*Gluten Free*",Guests!$B$2:$B$501,"&lt;&gt;No"))</f>
        <v>0</v>
      </c>
      <c r="M7">
        <f>IF($A7="","",COUNTIFS(Guests!$G$2:$G$501,$A7,Guests!$E$2:$E$501,"*Dairy Free*",Guests!$B$2:$B$501,"&lt;&gt;No"))</f>
        <v>0</v>
      </c>
      <c r="N7">
        <f>IF($A7="","",COUNTIFS(Guests!$G$2:$G$501,$A7,Guests!$E$2:$E$501,"*Vegan*",Guests!$B$2:$B$501,"&lt;&gt;No"))</f>
        <v>0</v>
      </c>
      <c r="O7">
        <f>IF($A7="","",COUNTIFS(Guests!$G$2:$G$501,$A7,Guests!$E$2:$E$501,"*Vegetarian*",Guests!$B$2:$B$501,"&lt;&gt;No"))</f>
        <v>0</v>
      </c>
      <c r="P7">
        <f>IF($A7="","",COUNTIFS(Guests!$G$2:$G$501,$A7,Guests!$E$2:$E$501,"*Pescatarian*",Guests!$B$2:$B$501,"&lt;&gt;No"))</f>
        <v>0</v>
      </c>
      <c r="Q7">
        <f>IF($A7="","",COUNTIFS(Guests!$G$2:$G$501,$A7,Guests!$E$2:$E$501,"*Halal*",Guests!$B$2:$B$501,"&lt;&gt;No"))</f>
        <v>0</v>
      </c>
      <c r="R7">
        <f>IF($A7="","",COUNTIFS(Guests!$G$2:$G$501,$A7,Guests!$E$2:$E$501,"*Kosher*",Guests!$B$2:$B$501,"&lt;&gt;No"))</f>
        <v>0</v>
      </c>
      <c r="S7">
        <f>IF($A7="","",COUNTIFS(Guests!$G$2:$G$501,$A7,Guests!$B$2:$B$501,"&lt;&gt;No"))</f>
        <v>0</v>
      </c>
    </row>
    <row r="8" spans="1:19" x14ac:dyDescent="0.25">
      <c r="A8" s="3">
        <f>IF(Tables!A8="","",Tables!A8)</f>
        <v>6</v>
      </c>
      <c r="B8">
        <f>IF(OR($A8="",B$1=""),"",COUNTIFS(Guests!$G$2:$G$501,$A8,Guests!$F$2:$F$501,B$1,Guests!$B$2:$B$501,"&lt;&gt;No"))</f>
        <v>0</v>
      </c>
      <c r="C8">
        <f>IF(OR($A8="",C$1=""),"",COUNTIFS(Guests!$G$2:$G$501,$A8,Guests!$F$2:$F$501,C$1,Guests!$B$2:$B$501,"&lt;&gt;No"))</f>
        <v>0</v>
      </c>
      <c r="D8">
        <f>IF(OR($A8="",D$1=""),"",COUNTIFS(Guests!$G$2:$G$501,$A8,Guests!$F$2:$F$501,D$1,Guests!$B$2:$B$501,"&lt;&gt;No"))</f>
        <v>0</v>
      </c>
      <c r="E8">
        <f>IF(OR($A8="",E$1=""),"",COUNTIFS(Guests!$G$2:$G$501,$A8,Guests!$F$2:$F$501,E$1,Guests!$B$2:$B$501,"&lt;&gt;No"))</f>
        <v>0</v>
      </c>
      <c r="F8">
        <f>IF(OR($A8="",F$1=""),"",COUNTIFS(Guests!$G$2:$G$501,$A8,Guests!$F$2:$F$501,F$1,Guests!$B$2:$B$501,"&lt;&gt;No"))</f>
        <v>0</v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>
        <f>IF($A8="","",COUNTIFS(Guests!$G$2:$G$501,$A8,Guests!$F$2:$F$501,"",Guests!$B$2:$B$501,"&lt;&gt;No"))</f>
        <v>0</v>
      </c>
      <c r="K8">
        <f>IF($A8="","",COUNTIFS(Guests!$G$2:$G$501,$A8,Guests!$E$2:$E$501,"*Nut Allergy*",Guests!$B$2:$B$501,"&lt;&gt;No"))</f>
        <v>0</v>
      </c>
      <c r="L8">
        <f>IF($A8="","",COUNTIFS(Guests!$G$2:$G$501,$A8,Guests!$E$2:$E$501,"*Gluten Free*",Guests!$B$2:$B$501,"&lt;&gt;No"))</f>
        <v>0</v>
      </c>
      <c r="M8">
        <f>IF($A8="","",COUNTIFS(Guests!$G$2:$G$501,$A8,Guests!$E$2:$E$501,"*Dairy Free*",Guests!$B$2:$B$501,"&lt;&gt;No"))</f>
        <v>0</v>
      </c>
      <c r="N8">
        <f>IF($A8="","",COUNTIFS(Guests!$G$2:$G$501,$A8,Guests!$E$2:$E$501,"*Vegan*",Guests!$B$2:$B$501,"&lt;&gt;No"))</f>
        <v>0</v>
      </c>
      <c r="O8">
        <f>IF($A8="","",COUNTIFS(Guests!$G$2:$G$501,$A8,Guests!$E$2:$E$501,"*Vegetarian*",Guests!$B$2:$B$501,"&lt;&gt;No"))</f>
        <v>0</v>
      </c>
      <c r="P8">
        <f>IF($A8="","",COUNTIFS(Guests!$G$2:$G$501,$A8,Guests!$E$2:$E$501,"*Pescatarian*",Guests!$B$2:$B$501,"&lt;&gt;No"))</f>
        <v>0</v>
      </c>
      <c r="Q8">
        <f>IF($A8="","",COUNTIFS(Guests!$G$2:$G$501,$A8,Guests!$E$2:$E$501,"*Halal*",Guests!$B$2:$B$501,"&lt;&gt;No"))</f>
        <v>0</v>
      </c>
      <c r="R8">
        <f>IF($A8="","",COUNTIFS(Guests!$G$2:$G$501,$A8,Guests!$E$2:$E$501,"*Kosher*",Guests!$B$2:$B$501,"&lt;&gt;No"))</f>
        <v>0</v>
      </c>
      <c r="S8">
        <f>IF($A8="","",COUNTIFS(Guests!$G$2:$G$501,$A8,Guests!$B$2:$B$501,"&lt;&gt;No"))</f>
        <v>0</v>
      </c>
    </row>
    <row r="9" spans="1:19" x14ac:dyDescent="0.25">
      <c r="A9" s="3">
        <f>IF(Tables!A9="","",Tables!A9)</f>
        <v>7</v>
      </c>
      <c r="B9">
        <f>IF(OR($A9="",B$1=""),"",COUNTIFS(Guests!$G$2:$G$501,$A9,Guests!$F$2:$F$501,B$1,Guests!$B$2:$B$501,"&lt;&gt;No"))</f>
        <v>0</v>
      </c>
      <c r="C9">
        <f>IF(OR($A9="",C$1=""),"",COUNTIFS(Guests!$G$2:$G$501,$A9,Guests!$F$2:$F$501,C$1,Guests!$B$2:$B$501,"&lt;&gt;No"))</f>
        <v>0</v>
      </c>
      <c r="D9">
        <f>IF(OR($A9="",D$1=""),"",COUNTIFS(Guests!$G$2:$G$501,$A9,Guests!$F$2:$F$501,D$1,Guests!$B$2:$B$501,"&lt;&gt;No"))</f>
        <v>0</v>
      </c>
      <c r="E9">
        <f>IF(OR($A9="",E$1=""),"",COUNTIFS(Guests!$G$2:$G$501,$A9,Guests!$F$2:$F$501,E$1,Guests!$B$2:$B$501,"&lt;&gt;No"))</f>
        <v>0</v>
      </c>
      <c r="F9">
        <f>IF(OR($A9="",F$1=""),"",COUNTIFS(Guests!$G$2:$G$501,$A9,Guests!$F$2:$F$501,F$1,Guests!$B$2:$B$501,"&lt;&gt;No"))</f>
        <v>0</v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>
        <f>IF($A9="","",COUNTIFS(Guests!$G$2:$G$501,$A9,Guests!$F$2:$F$501,"",Guests!$B$2:$B$501,"&lt;&gt;No"))</f>
        <v>0</v>
      </c>
      <c r="K9">
        <f>IF($A9="","",COUNTIFS(Guests!$G$2:$G$501,$A9,Guests!$E$2:$E$501,"*Nut Allergy*",Guests!$B$2:$B$501,"&lt;&gt;No"))</f>
        <v>0</v>
      </c>
      <c r="L9">
        <f>IF($A9="","",COUNTIFS(Guests!$G$2:$G$501,$A9,Guests!$E$2:$E$501,"*Gluten Free*",Guests!$B$2:$B$501,"&lt;&gt;No"))</f>
        <v>0</v>
      </c>
      <c r="M9">
        <f>IF($A9="","",COUNTIFS(Guests!$G$2:$G$501,$A9,Guests!$E$2:$E$501,"*Dairy Free*",Guests!$B$2:$B$501,"&lt;&gt;No"))</f>
        <v>0</v>
      </c>
      <c r="N9">
        <f>IF($A9="","",COUNTIFS(Guests!$G$2:$G$501,$A9,Guests!$E$2:$E$501,"*Vegan*",Guests!$B$2:$B$501,"&lt;&gt;No"))</f>
        <v>0</v>
      </c>
      <c r="O9">
        <f>IF($A9="","",COUNTIFS(Guests!$G$2:$G$501,$A9,Guests!$E$2:$E$501,"*Vegetarian*",Guests!$B$2:$B$501,"&lt;&gt;No"))</f>
        <v>0</v>
      </c>
      <c r="P9">
        <f>IF($A9="","",COUNTIFS(Guests!$G$2:$G$501,$A9,Guests!$E$2:$E$501,"*Pescatarian*",Guests!$B$2:$B$501,"&lt;&gt;No"))</f>
        <v>0</v>
      </c>
      <c r="Q9">
        <f>IF($A9="","",COUNTIFS(Guests!$G$2:$G$501,$A9,Guests!$E$2:$E$501,"*Halal*",Guests!$B$2:$B$501,"&lt;&gt;No"))</f>
        <v>0</v>
      </c>
      <c r="R9">
        <f>IF($A9="","",COUNTIFS(Guests!$G$2:$G$501,$A9,Guests!$E$2:$E$501,"*Kosher*",Guests!$B$2:$B$501,"&lt;&gt;No"))</f>
        <v>0</v>
      </c>
      <c r="S9">
        <f>IF($A9="","",COUNTIFS(Guests!$G$2:$G$501,$A9,Guests!$B$2:$B$501,"&lt;&gt;No"))</f>
        <v>0</v>
      </c>
    </row>
    <row r="10" spans="1:19" x14ac:dyDescent="0.25">
      <c r="A10" s="3">
        <f>IF(Tables!A10="","",Tables!A10)</f>
        <v>8</v>
      </c>
      <c r="B10">
        <f>IF(OR($A10="",B$1=""),"",COUNTIFS(Guests!$G$2:$G$501,$A10,Guests!$F$2:$F$501,B$1,Guests!$B$2:$B$501,"&lt;&gt;No"))</f>
        <v>0</v>
      </c>
      <c r="C10">
        <f>IF(OR($A10="",C$1=""),"",COUNTIFS(Guests!$G$2:$G$501,$A10,Guests!$F$2:$F$501,C$1,Guests!$B$2:$B$501,"&lt;&gt;No"))</f>
        <v>0</v>
      </c>
      <c r="D10">
        <f>IF(OR($A10="",D$1=""),"",COUNTIFS(Guests!$G$2:$G$501,$A10,Guests!$F$2:$F$501,D$1,Guests!$B$2:$B$501,"&lt;&gt;No"))</f>
        <v>0</v>
      </c>
      <c r="E10">
        <f>IF(OR($A10="",E$1=""),"",COUNTIFS(Guests!$G$2:$G$501,$A10,Guests!$F$2:$F$501,E$1,Guests!$B$2:$B$501,"&lt;&gt;No"))</f>
        <v>0</v>
      </c>
      <c r="F10">
        <f>IF(OR($A10="",F$1=""),"",COUNTIFS(Guests!$G$2:$G$501,$A10,Guests!$F$2:$F$501,F$1,Guests!$B$2:$B$501,"&lt;&gt;No"))</f>
        <v>0</v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>
        <f>IF($A10="","",COUNTIFS(Guests!$G$2:$G$501,$A10,Guests!$F$2:$F$501,"",Guests!$B$2:$B$501,"&lt;&gt;No"))</f>
        <v>0</v>
      </c>
      <c r="K10">
        <f>IF($A10="","",COUNTIFS(Guests!$G$2:$G$501,$A10,Guests!$E$2:$E$501,"*Nut Allergy*",Guests!$B$2:$B$501,"&lt;&gt;No"))</f>
        <v>0</v>
      </c>
      <c r="L10">
        <f>IF($A10="","",COUNTIFS(Guests!$G$2:$G$501,$A10,Guests!$E$2:$E$501,"*Gluten Free*",Guests!$B$2:$B$501,"&lt;&gt;No"))</f>
        <v>0</v>
      </c>
      <c r="M10">
        <f>IF($A10="","",COUNTIFS(Guests!$G$2:$G$501,$A10,Guests!$E$2:$E$501,"*Dairy Free*",Guests!$B$2:$B$501,"&lt;&gt;No"))</f>
        <v>0</v>
      </c>
      <c r="N10">
        <f>IF($A10="","",COUNTIFS(Guests!$G$2:$G$501,$A10,Guests!$E$2:$E$501,"*Vegan*",Guests!$B$2:$B$501,"&lt;&gt;No"))</f>
        <v>0</v>
      </c>
      <c r="O10">
        <f>IF($A10="","",COUNTIFS(Guests!$G$2:$G$501,$A10,Guests!$E$2:$E$501,"*Vegetarian*",Guests!$B$2:$B$501,"&lt;&gt;No"))</f>
        <v>0</v>
      </c>
      <c r="P10">
        <f>IF($A10="","",COUNTIFS(Guests!$G$2:$G$501,$A10,Guests!$E$2:$E$501,"*Pescatarian*",Guests!$B$2:$B$501,"&lt;&gt;No"))</f>
        <v>0</v>
      </c>
      <c r="Q10">
        <f>IF($A10="","",COUNTIFS(Guests!$G$2:$G$501,$A10,Guests!$E$2:$E$501,"*Halal*",Guests!$B$2:$B$501,"&lt;&gt;No"))</f>
        <v>0</v>
      </c>
      <c r="R10">
        <f>IF($A10="","",COUNTIFS(Guests!$G$2:$G$501,$A10,Guests!$E$2:$E$501,"*Kosher*",Guests!$B$2:$B$501,"&lt;&gt;No"))</f>
        <v>0</v>
      </c>
      <c r="S10">
        <f>IF($A10="","",COUNTIFS(Guests!$G$2:$G$501,$A10,Guests!$B$2:$B$501,"&lt;&gt;No"))</f>
        <v>0</v>
      </c>
    </row>
    <row r="11" spans="1:19" x14ac:dyDescent="0.25">
      <c r="A11" s="3">
        <f>IF(Tables!A11="","",Tables!A11)</f>
        <v>9</v>
      </c>
      <c r="B11">
        <f>IF(OR($A11="",B$1=""),"",COUNTIFS(Guests!$G$2:$G$501,$A11,Guests!$F$2:$F$501,B$1,Guests!$B$2:$B$501,"&lt;&gt;No"))</f>
        <v>0</v>
      </c>
      <c r="C11">
        <f>IF(OR($A11="",C$1=""),"",COUNTIFS(Guests!$G$2:$G$501,$A11,Guests!$F$2:$F$501,C$1,Guests!$B$2:$B$501,"&lt;&gt;No"))</f>
        <v>0</v>
      </c>
      <c r="D11">
        <f>IF(OR($A11="",D$1=""),"",COUNTIFS(Guests!$G$2:$G$501,$A11,Guests!$F$2:$F$501,D$1,Guests!$B$2:$B$501,"&lt;&gt;No"))</f>
        <v>0</v>
      </c>
      <c r="E11">
        <f>IF(OR($A11="",E$1=""),"",COUNTIFS(Guests!$G$2:$G$501,$A11,Guests!$F$2:$F$501,E$1,Guests!$B$2:$B$501,"&lt;&gt;No"))</f>
        <v>0</v>
      </c>
      <c r="F11">
        <f>IF(OR($A11="",F$1=""),"",COUNTIFS(Guests!$G$2:$G$501,$A11,Guests!$F$2:$F$501,F$1,Guests!$B$2:$B$501,"&lt;&gt;No"))</f>
        <v>0</v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>
        <f>IF($A11="","",COUNTIFS(Guests!$G$2:$G$501,$A11,Guests!$F$2:$F$501,"",Guests!$B$2:$B$501,"&lt;&gt;No"))</f>
        <v>0</v>
      </c>
      <c r="K11">
        <f>IF($A11="","",COUNTIFS(Guests!$G$2:$G$501,$A11,Guests!$E$2:$E$501,"*Nut Allergy*",Guests!$B$2:$B$501,"&lt;&gt;No"))</f>
        <v>0</v>
      </c>
      <c r="L11">
        <f>IF($A11="","",COUNTIFS(Guests!$G$2:$G$501,$A11,Guests!$E$2:$E$501,"*Gluten Free*",Guests!$B$2:$B$501,"&lt;&gt;No"))</f>
        <v>0</v>
      </c>
      <c r="M11">
        <f>IF($A11="","",COUNTIFS(Guests!$G$2:$G$501,$A11,Guests!$E$2:$E$501,"*Dairy Free*",Guests!$B$2:$B$501,"&lt;&gt;No"))</f>
        <v>0</v>
      </c>
      <c r="N11">
        <f>IF($A11="","",COUNTIFS(Guests!$G$2:$G$501,$A11,Guests!$E$2:$E$501,"*Vegan*",Guests!$B$2:$B$501,"&lt;&gt;No"))</f>
        <v>0</v>
      </c>
      <c r="O11">
        <f>IF($A11="","",COUNTIFS(Guests!$G$2:$G$501,$A11,Guests!$E$2:$E$501,"*Vegetarian*",Guests!$B$2:$B$501,"&lt;&gt;No"))</f>
        <v>0</v>
      </c>
      <c r="P11">
        <f>IF($A11="","",COUNTIFS(Guests!$G$2:$G$501,$A11,Guests!$E$2:$E$501,"*Pescatarian*",Guests!$B$2:$B$501,"&lt;&gt;No"))</f>
        <v>0</v>
      </c>
      <c r="Q11">
        <f>IF($A11="","",COUNTIFS(Guests!$G$2:$G$501,$A11,Guests!$E$2:$E$501,"*Halal*",Guests!$B$2:$B$501,"&lt;&gt;No"))</f>
        <v>0</v>
      </c>
      <c r="R11">
        <f>IF($A11="","",COUNTIFS(Guests!$G$2:$G$501,$A11,Guests!$E$2:$E$501,"*Kosher*",Guests!$B$2:$B$501,"&lt;&gt;No"))</f>
        <v>0</v>
      </c>
      <c r="S11">
        <f>IF($A11="","",COUNTIFS(Guests!$G$2:$G$501,$A11,Guests!$B$2:$B$501,"&lt;&gt;No"))</f>
        <v>0</v>
      </c>
    </row>
    <row r="12" spans="1:19" x14ac:dyDescent="0.25">
      <c r="A12" s="3">
        <f>IF(Tables!A12="","",Tables!A12)</f>
        <v>10</v>
      </c>
      <c r="B12">
        <f>IF(OR($A12="",B$1=""),"",COUNTIFS(Guests!$G$2:$G$501,$A12,Guests!$F$2:$F$501,B$1,Guests!$B$2:$B$501,"&lt;&gt;No"))</f>
        <v>0</v>
      </c>
      <c r="C12">
        <f>IF(OR($A12="",C$1=""),"",COUNTIFS(Guests!$G$2:$G$501,$A12,Guests!$F$2:$F$501,C$1,Guests!$B$2:$B$501,"&lt;&gt;No"))</f>
        <v>0</v>
      </c>
      <c r="D12">
        <f>IF(OR($A12="",D$1=""),"",COUNTIFS(Guests!$G$2:$G$501,$A12,Guests!$F$2:$F$501,D$1,Guests!$B$2:$B$501,"&lt;&gt;No"))</f>
        <v>0</v>
      </c>
      <c r="E12">
        <f>IF(OR($A12="",E$1=""),"",COUNTIFS(Guests!$G$2:$G$501,$A12,Guests!$F$2:$F$501,E$1,Guests!$B$2:$B$501,"&lt;&gt;No"))</f>
        <v>0</v>
      </c>
      <c r="F12">
        <f>IF(OR($A12="",F$1=""),"",COUNTIFS(Guests!$G$2:$G$501,$A12,Guests!$F$2:$F$501,F$1,Guests!$B$2:$B$501,"&lt;&gt;No"))</f>
        <v>0</v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>
        <f>IF($A12="","",COUNTIFS(Guests!$G$2:$G$501,$A12,Guests!$F$2:$F$501,"",Guests!$B$2:$B$501,"&lt;&gt;No"))</f>
        <v>0</v>
      </c>
      <c r="K12">
        <f>IF($A12="","",COUNTIFS(Guests!$G$2:$G$501,$A12,Guests!$E$2:$E$501,"*Nut Allergy*",Guests!$B$2:$B$501,"&lt;&gt;No"))</f>
        <v>0</v>
      </c>
      <c r="L12">
        <f>IF($A12="","",COUNTIFS(Guests!$G$2:$G$501,$A12,Guests!$E$2:$E$501,"*Gluten Free*",Guests!$B$2:$B$501,"&lt;&gt;No"))</f>
        <v>0</v>
      </c>
      <c r="M12">
        <f>IF($A12="","",COUNTIFS(Guests!$G$2:$G$501,$A12,Guests!$E$2:$E$501,"*Dairy Free*",Guests!$B$2:$B$501,"&lt;&gt;No"))</f>
        <v>0</v>
      </c>
      <c r="N12">
        <f>IF($A12="","",COUNTIFS(Guests!$G$2:$G$501,$A12,Guests!$E$2:$E$501,"*Vegan*",Guests!$B$2:$B$501,"&lt;&gt;No"))</f>
        <v>0</v>
      </c>
      <c r="O12">
        <f>IF($A12="","",COUNTIFS(Guests!$G$2:$G$501,$A12,Guests!$E$2:$E$501,"*Vegetarian*",Guests!$B$2:$B$501,"&lt;&gt;No"))</f>
        <v>0</v>
      </c>
      <c r="P12">
        <f>IF($A12="","",COUNTIFS(Guests!$G$2:$G$501,$A12,Guests!$E$2:$E$501,"*Pescatarian*",Guests!$B$2:$B$501,"&lt;&gt;No"))</f>
        <v>0</v>
      </c>
      <c r="Q12">
        <f>IF($A12="","",COUNTIFS(Guests!$G$2:$G$501,$A12,Guests!$E$2:$E$501,"*Halal*",Guests!$B$2:$B$501,"&lt;&gt;No"))</f>
        <v>0</v>
      </c>
      <c r="R12">
        <f>IF($A12="","",COUNTIFS(Guests!$G$2:$G$501,$A12,Guests!$E$2:$E$501,"*Kosher*",Guests!$B$2:$B$501,"&lt;&gt;No"))</f>
        <v>0</v>
      </c>
      <c r="S12">
        <f>IF($A12="","",COUNTIFS(Guests!$G$2:$G$501,$A12,Guests!$B$2:$B$501,"&lt;&gt;No"))</f>
        <v>0</v>
      </c>
    </row>
    <row r="13" spans="1:19" x14ac:dyDescent="0.25">
      <c r="A13" s="3">
        <f>IF(Tables!A13="","",Tables!A13)</f>
        <v>11</v>
      </c>
      <c r="B13">
        <f>IF(OR($A13="",B$1=""),"",COUNTIFS(Guests!$G$2:$G$501,$A13,Guests!$F$2:$F$501,B$1,Guests!$B$2:$B$501,"&lt;&gt;No"))</f>
        <v>0</v>
      </c>
      <c r="C13">
        <f>IF(OR($A13="",C$1=""),"",COUNTIFS(Guests!$G$2:$G$501,$A13,Guests!$F$2:$F$501,C$1,Guests!$B$2:$B$501,"&lt;&gt;No"))</f>
        <v>0</v>
      </c>
      <c r="D13">
        <f>IF(OR($A13="",D$1=""),"",COUNTIFS(Guests!$G$2:$G$501,$A13,Guests!$F$2:$F$501,D$1,Guests!$B$2:$B$501,"&lt;&gt;No"))</f>
        <v>0</v>
      </c>
      <c r="E13">
        <f>IF(OR($A13="",E$1=""),"",COUNTIFS(Guests!$G$2:$G$501,$A13,Guests!$F$2:$F$501,E$1,Guests!$B$2:$B$501,"&lt;&gt;No"))</f>
        <v>0</v>
      </c>
      <c r="F13">
        <f>IF(OR($A13="",F$1=""),"",COUNTIFS(Guests!$G$2:$G$501,$A13,Guests!$F$2:$F$501,F$1,Guests!$B$2:$B$501,"&lt;&gt;No"))</f>
        <v>0</v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>
        <f>IF($A13="","",COUNTIFS(Guests!$G$2:$G$501,$A13,Guests!$F$2:$F$501,"",Guests!$B$2:$B$501,"&lt;&gt;No"))</f>
        <v>0</v>
      </c>
      <c r="K13">
        <f>IF($A13="","",COUNTIFS(Guests!$G$2:$G$501,$A13,Guests!$E$2:$E$501,"*Nut Allergy*",Guests!$B$2:$B$501,"&lt;&gt;No"))</f>
        <v>0</v>
      </c>
      <c r="L13">
        <f>IF($A13="","",COUNTIFS(Guests!$G$2:$G$501,$A13,Guests!$E$2:$E$501,"*Gluten Free*",Guests!$B$2:$B$501,"&lt;&gt;No"))</f>
        <v>0</v>
      </c>
      <c r="M13">
        <f>IF($A13="","",COUNTIFS(Guests!$G$2:$G$501,$A13,Guests!$E$2:$E$501,"*Dairy Free*",Guests!$B$2:$B$501,"&lt;&gt;No"))</f>
        <v>0</v>
      </c>
      <c r="N13">
        <f>IF($A13="","",COUNTIFS(Guests!$G$2:$G$501,$A13,Guests!$E$2:$E$501,"*Vegan*",Guests!$B$2:$B$501,"&lt;&gt;No"))</f>
        <v>0</v>
      </c>
      <c r="O13">
        <f>IF($A13="","",COUNTIFS(Guests!$G$2:$G$501,$A13,Guests!$E$2:$E$501,"*Vegetarian*",Guests!$B$2:$B$501,"&lt;&gt;No"))</f>
        <v>0</v>
      </c>
      <c r="P13">
        <f>IF($A13="","",COUNTIFS(Guests!$G$2:$G$501,$A13,Guests!$E$2:$E$501,"*Pescatarian*",Guests!$B$2:$B$501,"&lt;&gt;No"))</f>
        <v>0</v>
      </c>
      <c r="Q13">
        <f>IF($A13="","",COUNTIFS(Guests!$G$2:$G$501,$A13,Guests!$E$2:$E$501,"*Halal*",Guests!$B$2:$B$501,"&lt;&gt;No"))</f>
        <v>0</v>
      </c>
      <c r="R13">
        <f>IF($A13="","",COUNTIFS(Guests!$G$2:$G$501,$A13,Guests!$E$2:$E$501,"*Kosher*",Guests!$B$2:$B$501,"&lt;&gt;No"))</f>
        <v>0</v>
      </c>
      <c r="S13">
        <f>IF($A13="","",COUNTIFS(Guests!$G$2:$G$501,$A13,Guests!$B$2:$B$501,"&lt;&gt;No"))</f>
        <v>0</v>
      </c>
    </row>
    <row r="14" spans="1:19" x14ac:dyDescent="0.25">
      <c r="A14" s="3">
        <f>IF(Tables!A14="","",Tables!A14)</f>
        <v>12</v>
      </c>
      <c r="B14">
        <f>IF(OR($A14="",B$1=""),"",COUNTIFS(Guests!$G$2:$G$501,$A14,Guests!$F$2:$F$501,B$1,Guests!$B$2:$B$501,"&lt;&gt;No"))</f>
        <v>0</v>
      </c>
      <c r="C14">
        <f>IF(OR($A14="",C$1=""),"",COUNTIFS(Guests!$G$2:$G$501,$A14,Guests!$F$2:$F$501,C$1,Guests!$B$2:$B$501,"&lt;&gt;No"))</f>
        <v>0</v>
      </c>
      <c r="D14">
        <f>IF(OR($A14="",D$1=""),"",COUNTIFS(Guests!$G$2:$G$501,$A14,Guests!$F$2:$F$501,D$1,Guests!$B$2:$B$501,"&lt;&gt;No"))</f>
        <v>0</v>
      </c>
      <c r="E14">
        <f>IF(OR($A14="",E$1=""),"",COUNTIFS(Guests!$G$2:$G$501,$A14,Guests!$F$2:$F$501,E$1,Guests!$B$2:$B$501,"&lt;&gt;No"))</f>
        <v>0</v>
      </c>
      <c r="F14">
        <f>IF(OR($A14="",F$1=""),"",COUNTIFS(Guests!$G$2:$G$501,$A14,Guests!$F$2:$F$501,F$1,Guests!$B$2:$B$501,"&lt;&gt;No"))</f>
        <v>0</v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>
        <f>IF($A14="","",COUNTIFS(Guests!$G$2:$G$501,$A14,Guests!$F$2:$F$501,"",Guests!$B$2:$B$501,"&lt;&gt;No"))</f>
        <v>0</v>
      </c>
      <c r="K14">
        <f>IF($A14="","",COUNTIFS(Guests!$G$2:$G$501,$A14,Guests!$E$2:$E$501,"*Nut Allergy*",Guests!$B$2:$B$501,"&lt;&gt;No"))</f>
        <v>0</v>
      </c>
      <c r="L14">
        <f>IF($A14="","",COUNTIFS(Guests!$G$2:$G$501,$A14,Guests!$E$2:$E$501,"*Gluten Free*",Guests!$B$2:$B$501,"&lt;&gt;No"))</f>
        <v>0</v>
      </c>
      <c r="M14">
        <f>IF($A14="","",COUNTIFS(Guests!$G$2:$G$501,$A14,Guests!$E$2:$E$501,"*Dairy Free*",Guests!$B$2:$B$501,"&lt;&gt;No"))</f>
        <v>0</v>
      </c>
      <c r="N14">
        <f>IF($A14="","",COUNTIFS(Guests!$G$2:$G$501,$A14,Guests!$E$2:$E$501,"*Vegan*",Guests!$B$2:$B$501,"&lt;&gt;No"))</f>
        <v>0</v>
      </c>
      <c r="O14">
        <f>IF($A14="","",COUNTIFS(Guests!$G$2:$G$501,$A14,Guests!$E$2:$E$501,"*Vegetarian*",Guests!$B$2:$B$501,"&lt;&gt;No"))</f>
        <v>0</v>
      </c>
      <c r="P14">
        <f>IF($A14="","",COUNTIFS(Guests!$G$2:$G$501,$A14,Guests!$E$2:$E$501,"*Pescatarian*",Guests!$B$2:$B$501,"&lt;&gt;No"))</f>
        <v>0</v>
      </c>
      <c r="Q14">
        <f>IF($A14="","",COUNTIFS(Guests!$G$2:$G$501,$A14,Guests!$E$2:$E$501,"*Halal*",Guests!$B$2:$B$501,"&lt;&gt;No"))</f>
        <v>0</v>
      </c>
      <c r="R14">
        <f>IF($A14="","",COUNTIFS(Guests!$G$2:$G$501,$A14,Guests!$E$2:$E$501,"*Kosher*",Guests!$B$2:$B$501,"&lt;&gt;No"))</f>
        <v>0</v>
      </c>
      <c r="S14">
        <f>IF($A14="","",COUNTIFS(Guests!$G$2:$G$501,$A14,Guests!$B$2:$B$501,"&lt;&gt;No"))</f>
        <v>0</v>
      </c>
    </row>
    <row r="15" spans="1:19" x14ac:dyDescent="0.25">
      <c r="A15" s="3">
        <f>IF(Tables!A15="","",Tables!A15)</f>
        <v>13</v>
      </c>
      <c r="B15">
        <f>IF(OR($A15="",B$1=""),"",COUNTIFS(Guests!$G$2:$G$501,$A15,Guests!$F$2:$F$501,B$1,Guests!$B$2:$B$501,"&lt;&gt;No"))</f>
        <v>0</v>
      </c>
      <c r="C15">
        <f>IF(OR($A15="",C$1=""),"",COUNTIFS(Guests!$G$2:$G$501,$A15,Guests!$F$2:$F$501,C$1,Guests!$B$2:$B$501,"&lt;&gt;No"))</f>
        <v>0</v>
      </c>
      <c r="D15">
        <f>IF(OR($A15="",D$1=""),"",COUNTIFS(Guests!$G$2:$G$501,$A15,Guests!$F$2:$F$501,D$1,Guests!$B$2:$B$501,"&lt;&gt;No"))</f>
        <v>0</v>
      </c>
      <c r="E15">
        <f>IF(OR($A15="",E$1=""),"",COUNTIFS(Guests!$G$2:$G$501,$A15,Guests!$F$2:$F$501,E$1,Guests!$B$2:$B$501,"&lt;&gt;No"))</f>
        <v>0</v>
      </c>
      <c r="F15">
        <f>IF(OR($A15="",F$1=""),"",COUNTIFS(Guests!$G$2:$G$501,$A15,Guests!$F$2:$F$501,F$1,Guests!$B$2:$B$501,"&lt;&gt;No"))</f>
        <v>0</v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>
        <f>IF($A15="","",COUNTIFS(Guests!$G$2:$G$501,$A15,Guests!$F$2:$F$501,"",Guests!$B$2:$B$501,"&lt;&gt;No"))</f>
        <v>0</v>
      </c>
      <c r="K15">
        <f>IF($A15="","",COUNTIFS(Guests!$G$2:$G$501,$A15,Guests!$E$2:$E$501,"*Nut Allergy*",Guests!$B$2:$B$501,"&lt;&gt;No"))</f>
        <v>0</v>
      </c>
      <c r="L15">
        <f>IF($A15="","",COUNTIFS(Guests!$G$2:$G$501,$A15,Guests!$E$2:$E$501,"*Gluten Free*",Guests!$B$2:$B$501,"&lt;&gt;No"))</f>
        <v>0</v>
      </c>
      <c r="M15">
        <f>IF($A15="","",COUNTIFS(Guests!$G$2:$G$501,$A15,Guests!$E$2:$E$501,"*Dairy Free*",Guests!$B$2:$B$501,"&lt;&gt;No"))</f>
        <v>0</v>
      </c>
      <c r="N15">
        <f>IF($A15="","",COUNTIFS(Guests!$G$2:$G$501,$A15,Guests!$E$2:$E$501,"*Vegan*",Guests!$B$2:$B$501,"&lt;&gt;No"))</f>
        <v>0</v>
      </c>
      <c r="O15">
        <f>IF($A15="","",COUNTIFS(Guests!$G$2:$G$501,$A15,Guests!$E$2:$E$501,"*Vegetarian*",Guests!$B$2:$B$501,"&lt;&gt;No"))</f>
        <v>0</v>
      </c>
      <c r="P15">
        <f>IF($A15="","",COUNTIFS(Guests!$G$2:$G$501,$A15,Guests!$E$2:$E$501,"*Pescatarian*",Guests!$B$2:$B$501,"&lt;&gt;No"))</f>
        <v>0</v>
      </c>
      <c r="Q15">
        <f>IF($A15="","",COUNTIFS(Guests!$G$2:$G$501,$A15,Guests!$E$2:$E$501,"*Halal*",Guests!$B$2:$B$501,"&lt;&gt;No"))</f>
        <v>0</v>
      </c>
      <c r="R15">
        <f>IF($A15="","",COUNTIFS(Guests!$G$2:$G$501,$A15,Guests!$E$2:$E$501,"*Kosher*",Guests!$B$2:$B$501,"&lt;&gt;No"))</f>
        <v>0</v>
      </c>
      <c r="S15">
        <f>IF($A15="","",COUNTIFS(Guests!$G$2:$G$501,$A15,Guests!$B$2:$B$501,"&lt;&gt;No"))</f>
        <v>0</v>
      </c>
    </row>
    <row r="16" spans="1:19" x14ac:dyDescent="0.25">
      <c r="A16" s="3">
        <f>IF(Tables!A16="","",Tables!A16)</f>
        <v>14</v>
      </c>
      <c r="B16">
        <f>IF(OR($A16="",B$1=""),"",COUNTIFS(Guests!$G$2:$G$501,$A16,Guests!$F$2:$F$501,B$1,Guests!$B$2:$B$501,"&lt;&gt;No"))</f>
        <v>0</v>
      </c>
      <c r="C16">
        <f>IF(OR($A16="",C$1=""),"",COUNTIFS(Guests!$G$2:$G$501,$A16,Guests!$F$2:$F$501,C$1,Guests!$B$2:$B$501,"&lt;&gt;No"))</f>
        <v>0</v>
      </c>
      <c r="D16">
        <f>IF(OR($A16="",D$1=""),"",COUNTIFS(Guests!$G$2:$G$501,$A16,Guests!$F$2:$F$501,D$1,Guests!$B$2:$B$501,"&lt;&gt;No"))</f>
        <v>0</v>
      </c>
      <c r="E16">
        <f>IF(OR($A16="",E$1=""),"",COUNTIFS(Guests!$G$2:$G$501,$A16,Guests!$F$2:$F$501,E$1,Guests!$B$2:$B$501,"&lt;&gt;No"))</f>
        <v>0</v>
      </c>
      <c r="F16">
        <f>IF(OR($A16="",F$1=""),"",COUNTIFS(Guests!$G$2:$G$501,$A16,Guests!$F$2:$F$501,F$1,Guests!$B$2:$B$501,"&lt;&gt;No"))</f>
        <v>0</v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>
        <f>IF($A16="","",COUNTIFS(Guests!$G$2:$G$501,$A16,Guests!$F$2:$F$501,"",Guests!$B$2:$B$501,"&lt;&gt;No"))</f>
        <v>0</v>
      </c>
      <c r="K16">
        <f>IF($A16="","",COUNTIFS(Guests!$G$2:$G$501,$A16,Guests!$E$2:$E$501,"*Nut Allergy*",Guests!$B$2:$B$501,"&lt;&gt;No"))</f>
        <v>0</v>
      </c>
      <c r="L16">
        <f>IF($A16="","",COUNTIFS(Guests!$G$2:$G$501,$A16,Guests!$E$2:$E$501,"*Gluten Free*",Guests!$B$2:$B$501,"&lt;&gt;No"))</f>
        <v>0</v>
      </c>
      <c r="M16">
        <f>IF($A16="","",COUNTIFS(Guests!$G$2:$G$501,$A16,Guests!$E$2:$E$501,"*Dairy Free*",Guests!$B$2:$B$501,"&lt;&gt;No"))</f>
        <v>0</v>
      </c>
      <c r="N16">
        <f>IF($A16="","",COUNTIFS(Guests!$G$2:$G$501,$A16,Guests!$E$2:$E$501,"*Vegan*",Guests!$B$2:$B$501,"&lt;&gt;No"))</f>
        <v>0</v>
      </c>
      <c r="O16">
        <f>IF($A16="","",COUNTIFS(Guests!$G$2:$G$501,$A16,Guests!$E$2:$E$501,"*Vegetarian*",Guests!$B$2:$B$501,"&lt;&gt;No"))</f>
        <v>0</v>
      </c>
      <c r="P16">
        <f>IF($A16="","",COUNTIFS(Guests!$G$2:$G$501,$A16,Guests!$E$2:$E$501,"*Pescatarian*",Guests!$B$2:$B$501,"&lt;&gt;No"))</f>
        <v>0</v>
      </c>
      <c r="Q16">
        <f>IF($A16="","",COUNTIFS(Guests!$G$2:$G$501,$A16,Guests!$E$2:$E$501,"*Halal*",Guests!$B$2:$B$501,"&lt;&gt;No"))</f>
        <v>0</v>
      </c>
      <c r="R16">
        <f>IF($A16="","",COUNTIFS(Guests!$G$2:$G$501,$A16,Guests!$E$2:$E$501,"*Kosher*",Guests!$B$2:$B$501,"&lt;&gt;No"))</f>
        <v>0</v>
      </c>
      <c r="S16">
        <f>IF($A16="","",COUNTIFS(Guests!$G$2:$G$501,$A16,Guests!$B$2:$B$501,"&lt;&gt;No"))</f>
        <v>0</v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77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78</v>
      </c>
    </row>
    <row r="2" spans="1:1" x14ac:dyDescent="0.25">
      <c r="A2" t="s">
        <v>79</v>
      </c>
    </row>
    <row r="3" spans="1:1" x14ac:dyDescent="0.25">
      <c r="A3" t="s">
        <v>14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14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